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9525"/>
  </bookViews>
  <sheets>
    <sheet name="Raw Data" sheetId="1" r:id="rId1"/>
    <sheet name="Summary Statistics" sheetId="2" r:id="rId2"/>
    <sheet name="Sheet3" sheetId="3" state="hidden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E11" i="1" l="1"/>
  <c r="E12" i="1"/>
  <c r="E13" i="1"/>
  <c r="E4" i="1" l="1"/>
  <c r="D4" i="1"/>
  <c r="D5" i="1" s="1"/>
  <c r="E3" i="1"/>
  <c r="D3" i="1"/>
  <c r="E6" i="1"/>
  <c r="D6" i="1"/>
  <c r="E5" i="1" l="1"/>
  <c r="K7" i="2"/>
  <c r="K9" i="2" s="1"/>
  <c r="K3" i="2"/>
  <c r="B5" i="2"/>
  <c r="A5" i="2"/>
  <c r="B10" i="2" l="1"/>
  <c r="B9" i="2"/>
  <c r="B8" i="2"/>
  <c r="E10" i="1"/>
  <c r="E9" i="1"/>
  <c r="E8" i="1"/>
  <c r="N7" i="1"/>
  <c r="N9" i="1" s="1"/>
  <c r="J7" i="1"/>
  <c r="J9" i="1" s="1"/>
  <c r="J3" i="1"/>
  <c r="N4" i="1"/>
  <c r="N5" i="1" s="1"/>
  <c r="N6" i="1" s="1"/>
  <c r="N3" i="1"/>
  <c r="J5" i="1"/>
  <c r="K4" i="2"/>
  <c r="K5" i="2" s="1"/>
  <c r="K6" i="2" s="1"/>
  <c r="K8" i="2" s="1"/>
  <c r="G3" i="2"/>
  <c r="G5" i="2"/>
  <c r="G7" i="2"/>
  <c r="G9" i="2" s="1"/>
  <c r="B11" i="2" l="1"/>
  <c r="B14" i="2"/>
  <c r="B12" i="2"/>
  <c r="B13" i="2"/>
  <c r="E14" i="1"/>
  <c r="J11" i="1"/>
  <c r="N8" i="1"/>
  <c r="J6" i="1"/>
  <c r="J8" i="1" s="1"/>
  <c r="N10" i="1"/>
  <c r="N11" i="1"/>
  <c r="J10" i="1"/>
  <c r="K10" i="2"/>
  <c r="K11" i="2"/>
  <c r="G11" i="2"/>
  <c r="G10" i="2"/>
  <c r="G6" i="2"/>
  <c r="G8" i="2" s="1"/>
</calcChain>
</file>

<file path=xl/sharedStrings.xml><?xml version="1.0" encoding="utf-8"?>
<sst xmlns="http://schemas.openxmlformats.org/spreadsheetml/2006/main" count="87" uniqueCount="48">
  <si>
    <t>Group 1</t>
  </si>
  <si>
    <t>Group 2</t>
  </si>
  <si>
    <t xml:space="preserve">  = Mean</t>
  </si>
  <si>
    <t xml:space="preserve">  = SD</t>
  </si>
  <si>
    <t xml:space="preserve">  =VAR</t>
  </si>
  <si>
    <t xml:space="preserve">  = n</t>
  </si>
  <si>
    <t>Unpooled SE of diff =</t>
  </si>
  <si>
    <t>Corrected df =</t>
  </si>
  <si>
    <t>Mean difference =</t>
  </si>
  <si>
    <t>Calculated t ratio =</t>
  </si>
  <si>
    <t>Calculated p-value =</t>
  </si>
  <si>
    <t>Pooled Variance =</t>
  </si>
  <si>
    <t>Pooled df =</t>
  </si>
  <si>
    <t>Enter Summary Statistics Below</t>
  </si>
  <si>
    <r>
      <t>Critical t value (</t>
    </r>
    <r>
      <rPr>
        <sz val="11"/>
        <color theme="1"/>
        <rFont val="Calibri"/>
        <family val="2"/>
      </rPr>
      <t>α=.05) =</t>
    </r>
  </si>
  <si>
    <t>95% CI Lower Limit =</t>
  </si>
  <si>
    <t>95% CI Upper Limit =</t>
  </si>
  <si>
    <t>NA</t>
  </si>
  <si>
    <t xml:space="preserve">Note: It appears Excel is unable to </t>
  </si>
  <si>
    <t>only calculates critical t values for</t>
  </si>
  <si>
    <t xml:space="preserve">recognize df with decimal fractions and </t>
  </si>
  <si>
    <t xml:space="preserve">whole numbers so the 95% above will </t>
  </si>
  <si>
    <t>differ from that given in SPSS; the 95%</t>
  </si>
  <si>
    <t>CI above will be more conservative.</t>
  </si>
  <si>
    <t>Enter Data Below</t>
  </si>
  <si>
    <t>Stop here; no more</t>
  </si>
  <si>
    <t>Pooled SE of diff =</t>
  </si>
  <si>
    <t>= p</t>
  </si>
  <si>
    <t>recognize df with decimal fractions</t>
  </si>
  <si>
    <t xml:space="preserve">and only calculates critical t values </t>
  </si>
  <si>
    <t>for whole numbers so the 95% CI</t>
  </si>
  <si>
    <t xml:space="preserve">more conservative. </t>
  </si>
  <si>
    <t xml:space="preserve">SPSS; the 95% CI above will be </t>
  </si>
  <si>
    <t xml:space="preserve">above will differ from that given in </t>
  </si>
  <si>
    <t>Pooled Variance t test (equal var.)</t>
  </si>
  <si>
    <t>Unpooled Variance t test (unequal var.)</t>
  </si>
  <si>
    <t>Unpooled Variance (unequal var.)</t>
  </si>
  <si>
    <t>than n = 35 per group.</t>
  </si>
  <si>
    <t>=F-crit (.05)</t>
  </si>
  <si>
    <t>=df2</t>
  </si>
  <si>
    <t>=df1</t>
  </si>
  <si>
    <t>=F-Max</t>
  </si>
  <si>
    <t>=F-crit (.01)</t>
  </si>
  <si>
    <t>=F-crit (.10)</t>
  </si>
  <si>
    <t xml:space="preserve"> = Mean</t>
  </si>
  <si>
    <t xml:space="preserve"> = SD</t>
  </si>
  <si>
    <t xml:space="preserve"> =VAR</t>
  </si>
  <si>
    <t xml:space="preserve"> =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</si>
</sst>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quotePrefix="1"/>
    <xf numFmtId="0" fontId="4" fillId="4" borderId="0" xfId="2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5" borderId="1" xfId="0" applyFill="1" applyBorder="1"/>
    <xf numFmtId="0" fontId="0" fillId="0" borderId="0" xfId="0" applyFill="1" applyBorder="1"/>
    <xf numFmtId="0" fontId="0" fillId="6" borderId="1" xfId="0" applyFill="1" applyBorder="1"/>
    <xf numFmtId="0" fontId="5" fillId="4" borderId="0" xfId="1" applyFont="1" applyFill="1"/>
    <xf numFmtId="164" fontId="0" fillId="0" borderId="0" xfId="0" applyNumberFormat="1" applyFill="1"/>
    <xf numFmtId="0" fontId="5" fillId="0" borderId="0" xfId="1" applyFont="1" applyFill="1"/>
    <xf numFmtId="0" fontId="3" fillId="0" borderId="1" xfId="0" applyFont="1" applyBorder="1" applyAlignment="1">
      <alignment horizontal="center"/>
    </xf>
    <xf numFmtId="0" fontId="3" fillId="0" borderId="0" xfId="0" quotePrefix="1" applyFont="1"/>
    <xf numFmtId="0" fontId="0" fillId="4" borderId="0" xfId="0" applyFill="1" applyAlignment="1">
      <alignment horizontal="center"/>
    </xf>
    <xf numFmtId="0" fontId="7" fillId="0" borderId="0" xfId="0" applyFont="1" applyFill="1" applyBorder="1"/>
    <xf numFmtId="165" fontId="0" fillId="0" borderId="0" xfId="0" applyNumberFormat="1" applyFill="1" applyBorder="1"/>
    <xf numFmtId="0" fontId="3" fillId="0" borderId="0" xfId="0" quotePrefix="1" applyFont="1" applyFill="1"/>
    <xf numFmtId="0" fontId="0" fillId="8" borderId="0" xfId="0" applyFill="1" applyAlignment="1">
      <alignment horizontal="center"/>
    </xf>
    <xf numFmtId="166" fontId="0" fillId="0" borderId="0" xfId="0" applyNumberFormat="1" applyFill="1" applyBorder="1"/>
    <xf numFmtId="166" fontId="0" fillId="0" borderId="0" xfId="0" applyNumberFormat="1"/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/>
    <xf numFmtId="166" fontId="0" fillId="7" borderId="0" xfId="0" applyNumberFormat="1" applyFill="1"/>
    <xf numFmtId="166" fontId="0" fillId="9" borderId="0" xfId="0" applyNumberFormat="1" applyFill="1"/>
    <xf numFmtId="0" fontId="0" fillId="10" borderId="0" xfId="0" applyFill="1"/>
    <xf numFmtId="0" fontId="0" fillId="10" borderId="0" xfId="0" quotePrefix="1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Normal="100" workbookViewId="0">
      <selection activeCell="A3" sqref="A3"/>
    </sheetView>
  </sheetViews>
  <sheetFormatPr defaultRowHeight="15" x14ac:dyDescent="0.25"/>
  <cols>
    <col min="1" max="1" width="8.28515625" customWidth="1"/>
    <col min="2" max="2" width="8" customWidth="1"/>
    <col min="3" max="3" width="1.42578125" customWidth="1"/>
    <col min="4" max="5" width="7.5703125" customWidth="1"/>
    <col min="6" max="6" width="9.85546875" customWidth="1"/>
    <col min="7" max="7" width="1.42578125" customWidth="1"/>
    <col min="9" max="9" width="12.7109375" customWidth="1"/>
    <col min="10" max="10" width="9.85546875" customWidth="1"/>
    <col min="11" max="11" width="1.5703125" customWidth="1"/>
    <col min="12" max="12" width="12.42578125" customWidth="1"/>
    <col min="13" max="13" width="9.85546875" customWidth="1"/>
    <col min="14" max="14" width="9.5703125" customWidth="1"/>
    <col min="16" max="16" width="12.5703125" customWidth="1"/>
    <col min="17" max="17" width="10.7109375" customWidth="1"/>
  </cols>
  <sheetData>
    <row r="1" spans="1:14" ht="15.75" customHeight="1" x14ac:dyDescent="0.25">
      <c r="A1" s="8" t="s">
        <v>24</v>
      </c>
      <c r="B1" s="8"/>
      <c r="C1" s="10"/>
    </row>
    <row r="2" spans="1:14" ht="15.75" customHeight="1" thickBot="1" x14ac:dyDescent="0.3">
      <c r="A2" s="11" t="s">
        <v>0</v>
      </c>
      <c r="B2" s="11" t="s">
        <v>1</v>
      </c>
      <c r="D2" s="11" t="s">
        <v>0</v>
      </c>
      <c r="E2" s="11" t="s">
        <v>1</v>
      </c>
      <c r="H2" s="5" t="s">
        <v>36</v>
      </c>
      <c r="I2" s="5"/>
      <c r="J2" s="5"/>
      <c r="L2" s="7" t="s">
        <v>34</v>
      </c>
      <c r="M2" s="7"/>
      <c r="N2" s="7"/>
    </row>
    <row r="3" spans="1:14" x14ac:dyDescent="0.25">
      <c r="A3" s="3">
        <v>139</v>
      </c>
      <c r="B3" s="3">
        <v>146</v>
      </c>
      <c r="D3">
        <f>AVERAGE(A3:A37)</f>
        <v>138</v>
      </c>
      <c r="E3">
        <f>AVERAGE(B3:B37)</f>
        <v>133.375</v>
      </c>
      <c r="F3" s="12" t="s">
        <v>44</v>
      </c>
      <c r="G3" s="2"/>
      <c r="H3" s="6" t="s">
        <v>8</v>
      </c>
      <c r="I3" s="6"/>
      <c r="J3" s="18">
        <f>D3-E3</f>
        <v>4.625</v>
      </c>
      <c r="L3" s="6" t="s">
        <v>8</v>
      </c>
      <c r="M3" s="6"/>
      <c r="N3" s="19">
        <f>D3-E3</f>
        <v>4.625</v>
      </c>
    </row>
    <row r="4" spans="1:14" x14ac:dyDescent="0.25">
      <c r="A4" s="3">
        <v>145</v>
      </c>
      <c r="B4" s="3">
        <v>137</v>
      </c>
      <c r="D4">
        <f>STDEV(A3:A37)</f>
        <v>16.370705543744901</v>
      </c>
      <c r="E4">
        <f>STDEV(B3:B37)</f>
        <v>14.764218328687193</v>
      </c>
      <c r="F4" s="12" t="s">
        <v>45</v>
      </c>
      <c r="G4" s="2"/>
      <c r="H4" s="14" t="s">
        <v>11</v>
      </c>
      <c r="I4" s="14"/>
      <c r="J4" s="20" t="s">
        <v>17</v>
      </c>
      <c r="L4" s="6" t="s">
        <v>11</v>
      </c>
      <c r="M4" s="6"/>
      <c r="N4" s="19">
        <f xml:space="preserve"> (  (D6-1)*D5+(E6-1)*E5  )/ (D6+E6-2)</f>
        <v>232.98750000000001</v>
      </c>
    </row>
    <row r="5" spans="1:14" x14ac:dyDescent="0.25">
      <c r="A5" s="3">
        <v>153</v>
      </c>
      <c r="B5" s="3">
        <v>161</v>
      </c>
      <c r="D5">
        <f>D4^2</f>
        <v>268</v>
      </c>
      <c r="E5">
        <f>E4^2</f>
        <v>217.98214285714283</v>
      </c>
      <c r="F5" s="12" t="s">
        <v>46</v>
      </c>
      <c r="G5" s="2"/>
      <c r="H5" t="s">
        <v>6</v>
      </c>
      <c r="J5" s="23">
        <f>(D5/D6+E5/E6)^0.5</f>
        <v>9.7081289575871867</v>
      </c>
      <c r="L5" t="s">
        <v>26</v>
      </c>
      <c r="N5" s="22">
        <f>(N4*( 1/D6+1/E6  ))^0.5</f>
        <v>9.3472088079811293</v>
      </c>
    </row>
    <row r="6" spans="1:14" x14ac:dyDescent="0.25">
      <c r="A6" s="3">
        <v>115</v>
      </c>
      <c r="B6" s="3">
        <v>120</v>
      </c>
      <c r="D6">
        <f>COUNT(A3:A37)</f>
        <v>4</v>
      </c>
      <c r="E6">
        <f>COUNT(B3:B37)</f>
        <v>8</v>
      </c>
      <c r="F6" s="12" t="s">
        <v>47</v>
      </c>
      <c r="G6" s="2"/>
      <c r="H6" t="s">
        <v>9</v>
      </c>
      <c r="J6" s="23">
        <f>J3/J5</f>
        <v>0.4764048788603521</v>
      </c>
      <c r="L6" t="s">
        <v>9</v>
      </c>
      <c r="N6" s="22">
        <f>(D3-E3)/N5</f>
        <v>0.49480011573625449</v>
      </c>
    </row>
    <row r="7" spans="1:14" x14ac:dyDescent="0.25">
      <c r="A7" s="3"/>
      <c r="B7" s="3">
        <v>115</v>
      </c>
      <c r="E7" s="1"/>
      <c r="F7" s="1"/>
      <c r="G7" s="1"/>
      <c r="H7" t="s">
        <v>7</v>
      </c>
      <c r="J7" s="23">
        <f>(D5/D6+E5/E6)^2/((1/(D6-1))*(D5/D6)^2+(1/(E6-1)*(E5/E6)^2))</f>
        <v>5.5433488441842478</v>
      </c>
      <c r="L7" t="s">
        <v>12</v>
      </c>
      <c r="N7" s="22">
        <f>D6+E6-2</f>
        <v>10</v>
      </c>
    </row>
    <row r="8" spans="1:14" x14ac:dyDescent="0.25">
      <c r="A8" s="3"/>
      <c r="B8" s="4">
        <v>129</v>
      </c>
      <c r="E8" s="1">
        <f>MAX(D5:E5)/MIN(D5:E5)</f>
        <v>1.2294585074137792</v>
      </c>
      <c r="F8" s="16" t="s">
        <v>41</v>
      </c>
      <c r="G8" s="1"/>
      <c r="H8" t="s">
        <v>10</v>
      </c>
      <c r="J8" s="23">
        <f>_xlfn.T.DIST.2T(ABS(J6),J7)</f>
        <v>0.65387671329770503</v>
      </c>
      <c r="L8" t="s">
        <v>10</v>
      </c>
      <c r="N8" s="22">
        <f>_xlfn.T.DIST.2T(ABS(N6),N7)</f>
        <v>0.63143127333446913</v>
      </c>
    </row>
    <row r="9" spans="1:14" x14ac:dyDescent="0.25">
      <c r="A9" s="3"/>
      <c r="B9" s="4">
        <v>126</v>
      </c>
      <c r="E9" s="1">
        <f>IF(D5&gt;E5,D6-1,E6-1)</f>
        <v>3</v>
      </c>
      <c r="F9" s="16" t="s">
        <v>40</v>
      </c>
      <c r="G9" s="1"/>
      <c r="H9" t="s">
        <v>14</v>
      </c>
      <c r="J9" s="23">
        <f>TINV(0.05,J7)</f>
        <v>2.570581835636315</v>
      </c>
      <c r="L9" t="s">
        <v>14</v>
      </c>
      <c r="N9" s="22">
        <f>TINV(0.05,N7)</f>
        <v>2.2281388519862744</v>
      </c>
    </row>
    <row r="10" spans="1:14" x14ac:dyDescent="0.25">
      <c r="A10" s="3"/>
      <c r="B10" s="4">
        <v>133</v>
      </c>
      <c r="E10" s="1">
        <f>IF(D5&gt;E5,E6-1,D6-1)</f>
        <v>7</v>
      </c>
      <c r="F10" s="16" t="s">
        <v>39</v>
      </c>
      <c r="G10" s="1"/>
      <c r="H10" t="s">
        <v>16</v>
      </c>
      <c r="J10" s="23">
        <f>J3+J9*J5</f>
        <v>29.580539956388535</v>
      </c>
      <c r="L10" t="s">
        <v>16</v>
      </c>
      <c r="N10" s="22">
        <f>N3+N9*N5</f>
        <v>25.451879102691066</v>
      </c>
    </row>
    <row r="11" spans="1:14" x14ac:dyDescent="0.25">
      <c r="A11" s="3"/>
      <c r="B11" s="4"/>
      <c r="E11" s="1">
        <f>_xlfn.F.INV.RT(0.1,$E$9,$E$10)</f>
        <v>3.0740719939090004</v>
      </c>
      <c r="F11" s="16" t="s">
        <v>43</v>
      </c>
      <c r="G11" s="1"/>
      <c r="H11" t="s">
        <v>15</v>
      </c>
      <c r="J11" s="23">
        <f>J3-J5*J9</f>
        <v>-20.330539956388535</v>
      </c>
      <c r="L11" t="s">
        <v>15</v>
      </c>
      <c r="N11" s="22">
        <f>N3-N9*N5</f>
        <v>-16.201879102691066</v>
      </c>
    </row>
    <row r="12" spans="1:14" x14ac:dyDescent="0.25">
      <c r="A12" s="3"/>
      <c r="B12" s="4"/>
      <c r="E12" s="1">
        <f>_xlfn.F.INV.RT(0.05,$E$9,$E$10)</f>
        <v>4.3468313999078179</v>
      </c>
      <c r="F12" s="16" t="s">
        <v>38</v>
      </c>
    </row>
    <row r="13" spans="1:14" x14ac:dyDescent="0.25">
      <c r="A13" s="3"/>
      <c r="B13" s="4"/>
      <c r="E13" s="1">
        <f>_xlfn.F.INV.RT(0.01,$E$9,$E$10)</f>
        <v>8.4512850530799906</v>
      </c>
      <c r="F13" s="16" t="s">
        <v>42</v>
      </c>
      <c r="H13" s="24" t="s">
        <v>18</v>
      </c>
      <c r="I13" s="24"/>
      <c r="J13" s="24"/>
    </row>
    <row r="14" spans="1:14" x14ac:dyDescent="0.25">
      <c r="A14" s="3"/>
      <c r="B14" s="4"/>
      <c r="E14" s="21">
        <f>_xlfn.F.DIST.RT(E8,E9,E10)</f>
        <v>0.36830390061436757</v>
      </c>
      <c r="F14" s="16" t="s">
        <v>27</v>
      </c>
      <c r="H14" s="24" t="s">
        <v>28</v>
      </c>
      <c r="I14" s="24"/>
      <c r="J14" s="24"/>
    </row>
    <row r="15" spans="1:14" x14ac:dyDescent="0.25">
      <c r="A15" s="3"/>
      <c r="B15" s="4"/>
      <c r="H15" s="25" t="s">
        <v>29</v>
      </c>
      <c r="I15" s="24"/>
      <c r="J15" s="24"/>
    </row>
    <row r="16" spans="1:14" x14ac:dyDescent="0.25">
      <c r="A16" s="3"/>
      <c r="B16" s="4"/>
      <c r="H16" s="24" t="s">
        <v>30</v>
      </c>
      <c r="I16" s="24"/>
      <c r="J16" s="24"/>
    </row>
    <row r="17" spans="1:10" x14ac:dyDescent="0.25">
      <c r="A17" s="3"/>
      <c r="B17" s="4"/>
      <c r="H17" s="24" t="s">
        <v>33</v>
      </c>
      <c r="I17" s="24"/>
      <c r="J17" s="24"/>
    </row>
    <row r="18" spans="1:10" x14ac:dyDescent="0.25">
      <c r="A18" s="3"/>
      <c r="B18" s="4"/>
      <c r="H18" s="24" t="s">
        <v>32</v>
      </c>
      <c r="I18" s="24"/>
      <c r="J18" s="24"/>
    </row>
    <row r="19" spans="1:10" x14ac:dyDescent="0.25">
      <c r="A19" s="3"/>
      <c r="B19" s="4"/>
      <c r="H19" s="24" t="s">
        <v>31</v>
      </c>
      <c r="I19" s="24"/>
      <c r="J19" s="24"/>
    </row>
    <row r="20" spans="1:10" x14ac:dyDescent="0.25">
      <c r="A20" s="3"/>
      <c r="B20" s="4"/>
    </row>
    <row r="21" spans="1:10" x14ac:dyDescent="0.25">
      <c r="A21" s="3"/>
      <c r="B21" s="4"/>
      <c r="D21" s="2"/>
    </row>
    <row r="22" spans="1:10" x14ac:dyDescent="0.25">
      <c r="A22" s="3"/>
      <c r="B22" s="4"/>
    </row>
    <row r="23" spans="1:10" x14ac:dyDescent="0.25">
      <c r="A23" s="3"/>
      <c r="B23" s="4"/>
    </row>
    <row r="24" spans="1:10" x14ac:dyDescent="0.25">
      <c r="A24" s="3"/>
      <c r="B24" s="4"/>
    </row>
    <row r="25" spans="1:10" x14ac:dyDescent="0.25">
      <c r="A25" s="3"/>
      <c r="B25" s="4"/>
    </row>
    <row r="26" spans="1:10" x14ac:dyDescent="0.25">
      <c r="A26" s="3"/>
      <c r="B26" s="4"/>
    </row>
    <row r="27" spans="1:10" x14ac:dyDescent="0.25">
      <c r="A27" s="3"/>
      <c r="B27" s="4"/>
    </row>
    <row r="28" spans="1:10" x14ac:dyDescent="0.25">
      <c r="A28" s="3"/>
      <c r="B28" s="4"/>
    </row>
    <row r="29" spans="1:10" x14ac:dyDescent="0.25">
      <c r="A29" s="3"/>
      <c r="B29" s="4"/>
    </row>
    <row r="30" spans="1:10" x14ac:dyDescent="0.25">
      <c r="A30" s="3"/>
      <c r="B30" s="4"/>
    </row>
    <row r="31" spans="1:10" x14ac:dyDescent="0.25">
      <c r="A31" s="3"/>
      <c r="B31" s="4"/>
    </row>
    <row r="32" spans="1:10" x14ac:dyDescent="0.25">
      <c r="A32" s="3"/>
      <c r="B32" s="4"/>
    </row>
    <row r="33" spans="1:2" x14ac:dyDescent="0.25">
      <c r="A33" s="3"/>
      <c r="B33" s="4"/>
    </row>
    <row r="34" spans="1:2" x14ac:dyDescent="0.25">
      <c r="A34" s="3"/>
      <c r="B34" s="4"/>
    </row>
    <row r="35" spans="1:2" x14ac:dyDescent="0.25">
      <c r="A35" s="3"/>
      <c r="B35" s="4"/>
    </row>
    <row r="36" spans="1:2" x14ac:dyDescent="0.25">
      <c r="A36" s="3"/>
      <c r="B36" s="4"/>
    </row>
    <row r="37" spans="1:2" x14ac:dyDescent="0.25">
      <c r="A37" s="3"/>
      <c r="B37" s="4"/>
    </row>
    <row r="38" spans="1:2" x14ac:dyDescent="0.25">
      <c r="A38" t="s">
        <v>25</v>
      </c>
    </row>
    <row r="39" spans="1:2" x14ac:dyDescent="0.25">
      <c r="A39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3" sqref="A3"/>
    </sheetView>
  </sheetViews>
  <sheetFormatPr defaultRowHeight="15" x14ac:dyDescent="0.25"/>
  <cols>
    <col min="1" max="1" width="10.7109375" customWidth="1"/>
    <col min="2" max="2" width="9.140625" customWidth="1"/>
    <col min="3" max="3" width="10.7109375" customWidth="1"/>
    <col min="4" max="4" width="1.42578125" customWidth="1"/>
    <col min="6" max="6" width="14" customWidth="1"/>
    <col min="7" max="7" width="13.140625" customWidth="1"/>
    <col min="8" max="8" width="1.42578125" customWidth="1"/>
    <col min="10" max="10" width="13" customWidth="1"/>
    <col min="11" max="11" width="13.140625" customWidth="1"/>
  </cols>
  <sheetData>
    <row r="1" spans="1:11" x14ac:dyDescent="0.25">
      <c r="A1" s="8" t="s">
        <v>13</v>
      </c>
      <c r="B1" s="8"/>
      <c r="C1" s="8"/>
      <c r="D1" s="10"/>
    </row>
    <row r="2" spans="1:11" ht="15.75" thickBot="1" x14ac:dyDescent="0.3">
      <c r="A2" s="11" t="s">
        <v>0</v>
      </c>
      <c r="B2" s="11" t="s">
        <v>1</v>
      </c>
      <c r="E2" s="5" t="s">
        <v>35</v>
      </c>
      <c r="F2" s="5"/>
      <c r="G2" s="5"/>
      <c r="I2" s="7" t="s">
        <v>34</v>
      </c>
      <c r="J2" s="7"/>
      <c r="K2" s="7"/>
    </row>
    <row r="3" spans="1:11" x14ac:dyDescent="0.25">
      <c r="A3" s="13">
        <v>138</v>
      </c>
      <c r="B3" s="13">
        <v>133.375</v>
      </c>
      <c r="C3" s="12" t="s">
        <v>2</v>
      </c>
      <c r="D3" s="2"/>
      <c r="E3" s="6" t="s">
        <v>8</v>
      </c>
      <c r="F3" s="6"/>
      <c r="G3" s="18">
        <f>A3-B3</f>
        <v>4.625</v>
      </c>
      <c r="I3" s="6" t="s">
        <v>8</v>
      </c>
      <c r="J3" s="6"/>
      <c r="K3" s="19">
        <f>A3-B3</f>
        <v>4.625</v>
      </c>
    </row>
    <row r="4" spans="1:11" x14ac:dyDescent="0.25">
      <c r="A4" s="13">
        <v>16.37</v>
      </c>
      <c r="B4" s="13">
        <v>14.763999999999999</v>
      </c>
      <c r="C4" s="12" t="s">
        <v>3</v>
      </c>
      <c r="D4" s="2"/>
      <c r="E4" s="14" t="s">
        <v>11</v>
      </c>
      <c r="F4" s="14"/>
      <c r="G4" s="20" t="s">
        <v>17</v>
      </c>
      <c r="I4" s="6" t="s">
        <v>11</v>
      </c>
      <c r="J4" s="6"/>
      <c r="K4" s="19">
        <f xml:space="preserve"> (  (A6-1)*A5+(B6-1)*B5  )/ (A6+B6-2)</f>
        <v>232.97605720000001</v>
      </c>
    </row>
    <row r="5" spans="1:11" x14ac:dyDescent="0.25">
      <c r="A5" s="17">
        <f>A4^2</f>
        <v>267.97690000000006</v>
      </c>
      <c r="B5" s="17">
        <f>B4^2</f>
        <v>217.97569599999997</v>
      </c>
      <c r="C5" s="12" t="s">
        <v>4</v>
      </c>
      <c r="D5" s="2"/>
      <c r="E5" t="s">
        <v>6</v>
      </c>
      <c r="G5" s="23">
        <f>(A5/A6+B5/B6)^0.5</f>
        <v>9.7077900162704385</v>
      </c>
      <c r="I5" t="s">
        <v>26</v>
      </c>
      <c r="K5" s="22">
        <f>(K4*( 1/A6+1/B6  ))^0.5</f>
        <v>9.3469792687263418</v>
      </c>
    </row>
    <row r="6" spans="1:11" x14ac:dyDescent="0.25">
      <c r="A6" s="13">
        <v>4</v>
      </c>
      <c r="B6" s="13">
        <v>8</v>
      </c>
      <c r="C6" s="12" t="s">
        <v>5</v>
      </c>
      <c r="D6" s="2"/>
      <c r="E6" t="s">
        <v>9</v>
      </c>
      <c r="G6" s="23">
        <f>G3/G5</f>
        <v>0.47642151223382595</v>
      </c>
      <c r="I6" t="s">
        <v>9</v>
      </c>
      <c r="K6" s="22">
        <f>(A3-B3)/K5</f>
        <v>0.49481226683304946</v>
      </c>
    </row>
    <row r="7" spans="1:11" x14ac:dyDescent="0.25">
      <c r="B7" s="1"/>
      <c r="C7" s="1"/>
      <c r="D7" s="1"/>
      <c r="E7" t="s">
        <v>7</v>
      </c>
      <c r="G7" s="23">
        <f>(A5/A6+B5/B6)^2/((1/(A6-1))*(A5/A6)^2+(1/(B6-1)*(B5/B6)^2))</f>
        <v>5.5434887845136167</v>
      </c>
      <c r="I7" t="s">
        <v>12</v>
      </c>
      <c r="K7" s="22">
        <f>A6+B6-2</f>
        <v>10</v>
      </c>
    </row>
    <row r="8" spans="1:11" x14ac:dyDescent="0.25">
      <c r="B8" s="1">
        <f>MAX(A5:B5)/MIN(A5:B5)</f>
        <v>1.2293888948059608</v>
      </c>
      <c r="C8" s="16" t="s">
        <v>41</v>
      </c>
      <c r="D8" s="1"/>
      <c r="E8" t="s">
        <v>10</v>
      </c>
      <c r="G8" s="23">
        <f>_xlfn.T.DIST.2T(ABS(G6),G7)</f>
        <v>0.65386565968359367</v>
      </c>
      <c r="I8" t="s">
        <v>10</v>
      </c>
      <c r="K8" s="22">
        <f>_xlfn.T.DIST.2T(ABS(K6),K7)</f>
        <v>0.63142299507247657</v>
      </c>
    </row>
    <row r="9" spans="1:11" x14ac:dyDescent="0.25">
      <c r="B9" s="1">
        <f>IF(A5&gt;B5,A6-1,B6-1)</f>
        <v>3</v>
      </c>
      <c r="C9" s="16" t="s">
        <v>40</v>
      </c>
      <c r="D9" s="1"/>
      <c r="E9" t="s">
        <v>14</v>
      </c>
      <c r="G9" s="23">
        <f>TINV(0.05,G7)</f>
        <v>2.570581835636315</v>
      </c>
      <c r="I9" t="s">
        <v>14</v>
      </c>
      <c r="K9" s="22">
        <f>TINV(0.05,K7)</f>
        <v>2.2281388519862744</v>
      </c>
    </row>
    <row r="10" spans="1:11" x14ac:dyDescent="0.25">
      <c r="B10" s="1">
        <f>IF(A5&gt;B5,B6-1,A6-1)</f>
        <v>7</v>
      </c>
      <c r="C10" s="16" t="s">
        <v>39</v>
      </c>
      <c r="D10" s="1"/>
      <c r="E10" t="s">
        <v>16</v>
      </c>
      <c r="G10" s="23">
        <f>G3+G9*G5</f>
        <v>29.579668679996356</v>
      </c>
      <c r="I10" t="s">
        <v>16</v>
      </c>
      <c r="K10" s="22">
        <f>K3+K9*K5</f>
        <v>25.451367657359416</v>
      </c>
    </row>
    <row r="11" spans="1:11" x14ac:dyDescent="0.25">
      <c r="B11" s="1">
        <f>_xlfn.F.INV.RT(0.1,$B$9,$B$10)</f>
        <v>3.0740719939090004</v>
      </c>
      <c r="C11" s="16" t="s">
        <v>43</v>
      </c>
      <c r="D11" s="1"/>
      <c r="E11" t="s">
        <v>15</v>
      </c>
      <c r="G11" s="23">
        <f>G3-G5*G9</f>
        <v>-20.329668679996356</v>
      </c>
      <c r="I11" t="s">
        <v>15</v>
      </c>
      <c r="K11" s="22">
        <f>K3-K9*K5</f>
        <v>-16.201367657359416</v>
      </c>
    </row>
    <row r="12" spans="1:11" x14ac:dyDescent="0.25">
      <c r="B12" s="1">
        <f>_xlfn.F.INV.RT(0.05,$B$9,$B$10)</f>
        <v>4.3468313999078179</v>
      </c>
      <c r="C12" s="16" t="s">
        <v>38</v>
      </c>
      <c r="D12" s="6"/>
      <c r="E12" s="6"/>
      <c r="F12" s="6"/>
      <c r="G12" s="6"/>
      <c r="H12" s="6"/>
      <c r="I12" s="6"/>
    </row>
    <row r="13" spans="1:11" x14ac:dyDescent="0.25">
      <c r="B13" s="1">
        <f>_xlfn.F.INV.RT(0.01,$B$9,$B$10)</f>
        <v>8.4512850530799906</v>
      </c>
      <c r="C13" s="16" t="s">
        <v>42</v>
      </c>
      <c r="D13" s="6"/>
      <c r="E13" s="24" t="s">
        <v>18</v>
      </c>
      <c r="F13" s="24"/>
      <c r="G13" s="24"/>
      <c r="H13" s="6"/>
      <c r="I13" s="6"/>
    </row>
    <row r="14" spans="1:11" x14ac:dyDescent="0.25">
      <c r="B14" s="9">
        <f>_xlfn.F.DIST.RT(B8,B9,B10)</f>
        <v>0.36832516322098074</v>
      </c>
      <c r="C14" s="16" t="s">
        <v>27</v>
      </c>
      <c r="D14" s="6"/>
      <c r="E14" s="24" t="s">
        <v>20</v>
      </c>
      <c r="F14" s="24"/>
      <c r="G14" s="24"/>
      <c r="H14" s="6"/>
      <c r="I14" s="6"/>
    </row>
    <row r="15" spans="1:11" x14ac:dyDescent="0.25">
      <c r="B15" s="1"/>
      <c r="C15" s="6"/>
      <c r="D15" s="6"/>
      <c r="E15" s="25" t="s">
        <v>19</v>
      </c>
      <c r="F15" s="24"/>
      <c r="G15" s="24"/>
      <c r="H15" s="6"/>
      <c r="I15" s="6"/>
    </row>
    <row r="16" spans="1:11" x14ac:dyDescent="0.25">
      <c r="B16" s="1"/>
      <c r="C16" s="6"/>
      <c r="D16" s="6"/>
      <c r="E16" s="24" t="s">
        <v>21</v>
      </c>
      <c r="F16" s="24"/>
      <c r="G16" s="24"/>
      <c r="H16" s="6"/>
      <c r="I16" s="6"/>
    </row>
    <row r="17" spans="2:9" x14ac:dyDescent="0.25">
      <c r="B17" s="1"/>
      <c r="C17" s="6"/>
      <c r="D17" s="6"/>
      <c r="E17" s="24" t="s">
        <v>22</v>
      </c>
      <c r="F17" s="24"/>
      <c r="G17" s="24"/>
      <c r="H17" s="6"/>
      <c r="I17" s="6"/>
    </row>
    <row r="18" spans="2:9" x14ac:dyDescent="0.25">
      <c r="C18" s="6"/>
      <c r="D18" s="6"/>
      <c r="E18" s="24" t="s">
        <v>23</v>
      </c>
      <c r="F18" s="24"/>
      <c r="G18" s="24"/>
      <c r="H18" s="6"/>
      <c r="I18" s="6"/>
    </row>
    <row r="19" spans="2:9" x14ac:dyDescent="0.25">
      <c r="C19" s="6"/>
      <c r="D19" s="6"/>
      <c r="E19" s="6"/>
      <c r="F19" s="6"/>
      <c r="G19" s="15"/>
      <c r="H19" s="6"/>
      <c r="I19" s="6"/>
    </row>
    <row r="20" spans="2:9" x14ac:dyDescent="0.25">
      <c r="C20" s="6"/>
      <c r="D20" s="6"/>
      <c r="E20" s="6"/>
      <c r="F20" s="6"/>
      <c r="G20" s="15"/>
      <c r="H20" s="6"/>
      <c r="I20" s="6"/>
    </row>
    <row r="21" spans="2:9" x14ac:dyDescent="0.25">
      <c r="C21" s="6"/>
      <c r="D21" s="6"/>
      <c r="E21" s="6"/>
      <c r="F21" s="6"/>
      <c r="G21" s="15"/>
      <c r="H21" s="6"/>
      <c r="I21" s="6"/>
    </row>
    <row r="22" spans="2:9" x14ac:dyDescent="0.25">
      <c r="C22" s="6"/>
      <c r="D22" s="6"/>
      <c r="E22" s="6"/>
      <c r="F22" s="6"/>
      <c r="G22" s="15"/>
      <c r="H22" s="6"/>
      <c r="I22" s="6"/>
    </row>
    <row r="23" spans="2:9" x14ac:dyDescent="0.25">
      <c r="C23" s="6"/>
      <c r="D23" s="6"/>
      <c r="E23" s="6"/>
      <c r="F23" s="6"/>
      <c r="G23" s="6"/>
      <c r="H23" s="6"/>
      <c r="I23" s="6"/>
    </row>
    <row r="24" spans="2:9" x14ac:dyDescent="0.25">
      <c r="C24" s="6"/>
      <c r="E24" s="1"/>
      <c r="F24" s="1"/>
    </row>
    <row r="25" spans="2:9" x14ac:dyDescent="0.25">
      <c r="C25" s="6"/>
      <c r="E25" s="1"/>
      <c r="F25" s="1"/>
    </row>
    <row r="26" spans="2:9" x14ac:dyDescent="0.25">
      <c r="C26" s="6"/>
      <c r="E26" s="1"/>
      <c r="F26" s="1"/>
    </row>
    <row r="27" spans="2:9" x14ac:dyDescent="0.25">
      <c r="E27" s="9"/>
      <c r="F27" s="1"/>
    </row>
    <row r="28" spans="2:9" x14ac:dyDescent="0.25">
      <c r="E28" s="1"/>
      <c r="F28" s="1"/>
    </row>
    <row r="29" spans="2:9" x14ac:dyDescent="0.25">
      <c r="E29" s="1"/>
      <c r="F29" s="1"/>
    </row>
    <row r="30" spans="2:9" x14ac:dyDescent="0.25">
      <c r="E30" s="1"/>
      <c r="F30" s="1"/>
    </row>
    <row r="31" spans="2:9" x14ac:dyDescent="0.25">
      <c r="E31" s="1"/>
      <c r="F31" s="1"/>
    </row>
    <row r="32" spans="2:9" x14ac:dyDescent="0.25">
      <c r="E32" s="1"/>
      <c r="F3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0" max="10" width="16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Summary Statistics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W Griffin</dc:creator>
  <cp:lastModifiedBy>Bryan</cp:lastModifiedBy>
  <dcterms:created xsi:type="dcterms:W3CDTF">2012-03-04T04:47:12Z</dcterms:created>
  <dcterms:modified xsi:type="dcterms:W3CDTF">2012-09-25T16:14:46Z</dcterms:modified>
</cp:coreProperties>
</file>